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59" i="1"/>
  <c r="J55"/>
  <c r="J36"/>
  <c r="J35"/>
  <c r="J34"/>
  <c r="J33"/>
  <c r="K5"/>
  <c r="L5" s="1"/>
  <c r="M5" s="1"/>
  <c r="K6"/>
  <c r="L6" s="1"/>
  <c r="M6" s="1"/>
  <c r="K7"/>
  <c r="L7" s="1"/>
  <c r="M7" s="1"/>
  <c r="K8"/>
  <c r="L8" s="1"/>
  <c r="M8" s="1"/>
  <c r="K9"/>
  <c r="L9" s="1"/>
  <c r="M9" s="1"/>
  <c r="K10"/>
  <c r="L10" s="1"/>
  <c r="M10" s="1"/>
  <c r="K11"/>
  <c r="L11" s="1"/>
  <c r="M11" s="1"/>
  <c r="K12"/>
  <c r="L12" s="1"/>
  <c r="M12" s="1"/>
  <c r="K13"/>
  <c r="L13" s="1"/>
  <c r="M13" s="1"/>
  <c r="K14"/>
  <c r="L14" s="1"/>
  <c r="M14" s="1"/>
  <c r="K15"/>
  <c r="L15" s="1"/>
  <c r="M15" s="1"/>
  <c r="K4"/>
  <c r="L4" s="1"/>
  <c r="M4" s="1"/>
  <c r="J23"/>
  <c r="J22"/>
  <c r="L21"/>
  <c r="K21"/>
  <c r="J21"/>
  <c r="K20"/>
  <c r="J20"/>
  <c r="L20" s="1"/>
  <c r="G5"/>
  <c r="I5" s="1"/>
  <c r="G6"/>
  <c r="I6" s="1"/>
  <c r="G7"/>
  <c r="I7" s="1"/>
  <c r="G8"/>
  <c r="I8" s="1"/>
  <c r="G9"/>
  <c r="I9" s="1"/>
  <c r="G10"/>
  <c r="I10" s="1"/>
  <c r="G11"/>
  <c r="I11" s="1"/>
  <c r="G12"/>
  <c r="I12" s="1"/>
  <c r="G13"/>
  <c r="I13" s="1"/>
  <c r="G14"/>
  <c r="I14" s="1"/>
  <c r="G15"/>
  <c r="I15" s="1"/>
  <c r="G4"/>
  <c r="I4" s="1"/>
  <c r="F5"/>
  <c r="J5" s="1"/>
  <c r="F6"/>
  <c r="J6" s="1"/>
  <c r="F7"/>
  <c r="J7" s="1"/>
  <c r="F8"/>
  <c r="J8" s="1"/>
  <c r="F9"/>
  <c r="J9" s="1"/>
  <c r="F10"/>
  <c r="J10" s="1"/>
  <c r="F11"/>
  <c r="J11" s="1"/>
  <c r="F12"/>
  <c r="J12" s="1"/>
  <c r="F13"/>
  <c r="J13" s="1"/>
  <c r="F14"/>
  <c r="J14" s="1"/>
  <c r="F15"/>
  <c r="J15" s="1"/>
  <c r="F4"/>
  <c r="J4" s="1"/>
  <c r="E5"/>
  <c r="E6"/>
  <c r="E7"/>
  <c r="E8"/>
  <c r="E9"/>
  <c r="E10"/>
  <c r="E11"/>
  <c r="E12"/>
  <c r="E13"/>
  <c r="E14"/>
  <c r="E15"/>
  <c r="E4"/>
  <c r="D5"/>
  <c r="D6"/>
  <c r="D7"/>
  <c r="D8"/>
  <c r="D9"/>
  <c r="D10"/>
  <c r="D11"/>
  <c r="D12"/>
  <c r="D13"/>
  <c r="D14"/>
  <c r="D15"/>
  <c r="D4"/>
  <c r="H14" l="1"/>
  <c r="H10"/>
  <c r="H6"/>
  <c r="H15"/>
  <c r="H11"/>
  <c r="H7"/>
  <c r="H4"/>
  <c r="H12"/>
  <c r="H8"/>
  <c r="H13"/>
  <c r="H9"/>
  <c r="H5"/>
</calcChain>
</file>

<file path=xl/sharedStrings.xml><?xml version="1.0" encoding="utf-8"?>
<sst xmlns="http://schemas.openxmlformats.org/spreadsheetml/2006/main" count="49" uniqueCount="48">
  <si>
    <t>n</t>
  </si>
  <si>
    <t>n=12</t>
  </si>
  <si>
    <t>Mean Y=63</t>
  </si>
  <si>
    <t>Mean X=9</t>
  </si>
  <si>
    <r>
      <t>Quantity(Y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) (in tons)</t>
    </r>
  </si>
  <si>
    <r>
      <t>Price (X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)(in £ per ton)</t>
    </r>
  </si>
  <si>
    <r>
      <t>X</t>
    </r>
    <r>
      <rPr>
        <b/>
        <vertAlign val="subscript"/>
        <sz val="10"/>
        <color theme="1"/>
        <rFont val="Times New Roman"/>
        <family val="1"/>
      </rPr>
      <t>i</t>
    </r>
    <r>
      <rPr>
        <b/>
        <vertAlign val="superscript"/>
        <sz val="10"/>
        <color theme="1"/>
        <rFont val="Times New Roman"/>
        <family val="1"/>
      </rPr>
      <t>2</t>
    </r>
  </si>
  <si>
    <r>
      <t>X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Y</t>
    </r>
    <r>
      <rPr>
        <b/>
        <vertAlign val="subscript"/>
        <sz val="10"/>
        <color theme="1"/>
        <rFont val="Times New Roman"/>
        <family val="1"/>
      </rPr>
      <t>i</t>
    </r>
  </si>
  <si>
    <r>
      <t>y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=(Y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-Mean Y)</t>
    </r>
  </si>
  <si>
    <r>
      <t>x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=(X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-Mean X)</t>
    </r>
  </si>
  <si>
    <r>
      <t>x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y</t>
    </r>
    <r>
      <rPr>
        <b/>
        <vertAlign val="subscript"/>
        <sz val="10"/>
        <color theme="1"/>
        <rFont val="Times New Roman"/>
        <family val="1"/>
      </rPr>
      <t>i</t>
    </r>
  </si>
  <si>
    <r>
      <t>x</t>
    </r>
    <r>
      <rPr>
        <b/>
        <vertAlign val="subscript"/>
        <sz val="10"/>
        <color theme="1"/>
        <rFont val="Times New Roman"/>
        <family val="1"/>
      </rPr>
      <t>i</t>
    </r>
    <r>
      <rPr>
        <b/>
        <vertAlign val="super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=(X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-Mean X)</t>
    </r>
    <r>
      <rPr>
        <b/>
        <vertAlign val="superscript"/>
        <sz val="10"/>
        <color theme="1"/>
        <rFont val="Times New Roman"/>
        <family val="1"/>
      </rPr>
      <t>2</t>
    </r>
  </si>
  <si>
    <r>
      <t>y</t>
    </r>
    <r>
      <rPr>
        <b/>
        <vertAlign val="subscript"/>
        <sz val="10"/>
        <color theme="1"/>
        <rFont val="Times New Roman"/>
        <family val="1"/>
      </rPr>
      <t>i</t>
    </r>
    <r>
      <rPr>
        <b/>
        <vertAlign val="super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=(Y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-Mean Y)</t>
    </r>
    <r>
      <rPr>
        <b/>
        <vertAlign val="superscript"/>
        <sz val="10"/>
        <color theme="1"/>
        <rFont val="Times New Roman"/>
        <family val="1"/>
      </rPr>
      <t>2</t>
    </r>
  </si>
  <si>
    <r>
      <t>Ŷ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=β</t>
    </r>
    <r>
      <rPr>
        <b/>
        <vertAlign val="superscript"/>
        <sz val="10"/>
        <color theme="1"/>
        <rFont val="Times New Roman"/>
        <family val="1"/>
      </rPr>
      <t>^</t>
    </r>
    <r>
      <rPr>
        <b/>
        <vertAlign val="subscript"/>
        <sz val="10"/>
        <color theme="1"/>
        <rFont val="Times New Roman"/>
        <family val="1"/>
      </rPr>
      <t>0</t>
    </r>
    <r>
      <rPr>
        <b/>
        <sz val="10"/>
        <color theme="1"/>
        <rFont val="Times New Roman"/>
        <family val="1"/>
      </rPr>
      <t>+β</t>
    </r>
    <r>
      <rPr>
        <b/>
        <vertAlign val="superscript"/>
        <sz val="10"/>
        <color theme="1"/>
        <rFont val="Times New Roman"/>
        <family val="1"/>
      </rPr>
      <t>^</t>
    </r>
    <r>
      <rPr>
        <b/>
        <vertAlign val="subscript"/>
        <sz val="10"/>
        <color theme="1"/>
        <rFont val="Times New Roman"/>
        <family val="1"/>
      </rPr>
      <t>1</t>
    </r>
    <r>
      <rPr>
        <b/>
        <sz val="10"/>
        <color theme="1"/>
        <rFont val="Times New Roman"/>
        <family val="1"/>
      </rPr>
      <t>X</t>
    </r>
    <r>
      <rPr>
        <b/>
        <vertAlign val="subscript"/>
        <sz val="10"/>
        <color theme="1"/>
        <rFont val="Times New Roman"/>
        <family val="1"/>
      </rPr>
      <t>i</t>
    </r>
  </si>
  <si>
    <r>
      <t>e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=(Y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-Ŷ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)</t>
    </r>
  </si>
  <si>
    <r>
      <t>e</t>
    </r>
    <r>
      <rPr>
        <b/>
        <vertAlign val="subscript"/>
        <sz val="10"/>
        <color theme="1"/>
        <rFont val="Times New Roman"/>
        <family val="1"/>
      </rPr>
      <t>i</t>
    </r>
    <r>
      <rPr>
        <b/>
        <vertAlign val="superscript"/>
        <sz val="10"/>
        <color theme="1"/>
        <rFont val="Times New Roman"/>
        <family val="1"/>
      </rPr>
      <t>2</t>
    </r>
  </si>
  <si>
    <r>
      <t>ΣY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=756</t>
    </r>
  </si>
  <si>
    <r>
      <t>ΣX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=108</t>
    </r>
  </si>
  <si>
    <r>
      <t>ΣX</t>
    </r>
    <r>
      <rPr>
        <b/>
        <vertAlign val="subscript"/>
        <sz val="10"/>
        <color theme="1"/>
        <rFont val="Times New Roman"/>
        <family val="1"/>
      </rPr>
      <t>i</t>
    </r>
    <r>
      <rPr>
        <b/>
        <vertAlign val="super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=1020</t>
    </r>
  </si>
  <si>
    <r>
      <t>ΣX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Y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=6960</t>
    </r>
  </si>
  <si>
    <r>
      <t>Σy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=0</t>
    </r>
  </si>
  <si>
    <r>
      <t>Σx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=0</t>
    </r>
  </si>
  <si>
    <r>
      <t>Σx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y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=156</t>
    </r>
  </si>
  <si>
    <r>
      <t>Σx</t>
    </r>
    <r>
      <rPr>
        <b/>
        <vertAlign val="subscript"/>
        <sz val="10"/>
        <color theme="1"/>
        <rFont val="Times New Roman"/>
        <family val="1"/>
      </rPr>
      <t>i</t>
    </r>
    <r>
      <rPr>
        <b/>
        <vertAlign val="super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=48</t>
    </r>
  </si>
  <si>
    <r>
      <t>Σy</t>
    </r>
    <r>
      <rPr>
        <b/>
        <vertAlign val="subscript"/>
        <sz val="10"/>
        <color theme="1"/>
        <rFont val="Times New Roman"/>
        <family val="1"/>
      </rPr>
      <t>i</t>
    </r>
    <r>
      <rPr>
        <b/>
        <vertAlign val="super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=894</t>
    </r>
  </si>
  <si>
    <r>
      <t>Σŷ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=756</t>
    </r>
  </si>
  <si>
    <r>
      <rPr>
        <b/>
        <sz val="10"/>
        <color theme="1"/>
        <rFont val="Calibri"/>
        <family val="2"/>
      </rPr>
      <t>Σ</t>
    </r>
    <r>
      <rPr>
        <b/>
        <sz val="10"/>
        <color theme="1"/>
        <rFont val="Times New Roman"/>
        <family val="1"/>
      </rPr>
      <t>e</t>
    </r>
    <r>
      <rPr>
        <b/>
        <vertAlign val="subscript"/>
        <sz val="10"/>
        <color theme="1"/>
        <rFont val="Times New Roman"/>
        <family val="1"/>
      </rPr>
      <t>i</t>
    </r>
    <r>
      <rPr>
        <b/>
        <sz val="10"/>
        <color theme="1"/>
        <rFont val="Times New Roman"/>
        <family val="1"/>
      </rPr>
      <t>=0</t>
    </r>
  </si>
  <si>
    <r>
      <rPr>
        <b/>
        <sz val="10"/>
        <color theme="1"/>
        <rFont val="Calibri"/>
        <family val="2"/>
      </rPr>
      <t>Σ</t>
    </r>
    <r>
      <rPr>
        <b/>
        <sz val="10"/>
        <color theme="1"/>
        <rFont val="Times New Roman"/>
        <family val="1"/>
      </rPr>
      <t>e</t>
    </r>
    <r>
      <rPr>
        <b/>
        <vertAlign val="subscript"/>
        <sz val="10"/>
        <color theme="1"/>
        <rFont val="Times New Roman"/>
        <family val="1"/>
      </rPr>
      <t>i</t>
    </r>
    <r>
      <rPr>
        <b/>
        <vertAlign val="superscript"/>
        <sz val="10"/>
        <color theme="1"/>
        <rFont val="Times New Roman"/>
        <family val="1"/>
      </rPr>
      <t>2</t>
    </r>
    <r>
      <rPr>
        <b/>
        <sz val="10"/>
        <color theme="1"/>
        <rFont val="Times New Roman"/>
        <family val="1"/>
      </rPr>
      <t>=387</t>
    </r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</si>
  <si>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</si>
  <si>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</si>
  <si>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</si>
  <si>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</si>
  <si>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</si>
  <si>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</si>
  <si>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</si>
  <si>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</si>
  <si>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</si>
  <si>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</si>
  <si>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</si>
  <si>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</si>
  <si>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</si>
  <si>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</si>
  <si>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</si>
  <si>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</si>
  <si>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</si>
  <si>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</si>
  <si>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</si>
  <si>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Slope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</si>
</sst>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vertAlign val="subscript"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1019176</xdr:colOff>
      <xdr:row>0</xdr:row>
      <xdr:rowOff>95250</xdr:rowOff>
    </xdr:from>
    <xdr:to>
      <xdr:col>11</xdr:col>
      <xdr:colOff>438150</xdr:colOff>
      <xdr:row>1</xdr:row>
      <xdr:rowOff>171449</xdr:rowOff>
    </xdr:to>
    <xdr:sp macro="" textlink="">
      <xdr:nvSpPr>
        <xdr:cNvPr id="2" name="TextBox 1"/>
        <xdr:cNvSpPr txBox="1"/>
      </xdr:nvSpPr>
      <xdr:spPr>
        <a:xfrm>
          <a:off x="1352551" y="95250"/>
          <a:ext cx="8105774" cy="2666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n-US" sz="1200" b="1">
              <a:latin typeface="Times New Roman" pitchFamily="18" charset="0"/>
              <a:cs typeface="Times New Roman" pitchFamily="18" charset="0"/>
            </a:rPr>
            <a:t>                   </a:t>
          </a:r>
          <a:r>
            <a:rPr lang="en-US" sz="1400" b="1">
              <a:latin typeface="Times New Roman" pitchFamily="18" charset="0"/>
              <a:cs typeface="Times New Roman" pitchFamily="18" charset="0"/>
            </a:rPr>
            <a:t>Estimation of supply function of a commodity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 using the data given in the Table below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1</xdr:colOff>
      <xdr:row>17</xdr:row>
      <xdr:rowOff>180973</xdr:rowOff>
    </xdr:from>
    <xdr:to>
      <xdr:col>9</xdr:col>
      <xdr:colOff>0</xdr:colOff>
      <xdr:row>29</xdr:row>
      <xdr:rowOff>180975</xdr:rowOff>
    </xdr:to>
    <xdr:sp macro="" textlink="">
      <xdr:nvSpPr>
        <xdr:cNvPr id="3" name="TextBox 2"/>
        <xdr:cNvSpPr txBox="1"/>
      </xdr:nvSpPr>
      <xdr:spPr>
        <a:xfrm>
          <a:off x="333376" y="3438523"/>
          <a:ext cx="7010399" cy="22860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/>
          <a:r>
            <a:rPr lang="en-US" sz="1200" b="1">
              <a:latin typeface="Times New Roman" pitchFamily="18" charset="0"/>
              <a:cs typeface="Times New Roman" pitchFamily="18" charset="0"/>
            </a:rPr>
            <a:t>Substituting the computed values from the above table into the formula for </a:t>
          </a:r>
          <a:r>
            <a:rPr lang="el-GR" sz="1200" b="1">
              <a:latin typeface="Times New Roman" pitchFamily="18" charset="0"/>
              <a:cs typeface="Times New Roman" pitchFamily="18" charset="0"/>
            </a:rPr>
            <a:t>β</a:t>
          </a:r>
          <a:r>
            <a:rPr lang="el-GR" sz="1200" b="1" baseline="30000">
              <a:latin typeface="Times New Roman" pitchFamily="18" charset="0"/>
              <a:cs typeface="Times New Roman" pitchFamily="18" charset="0"/>
            </a:rPr>
            <a:t>^</a:t>
          </a:r>
          <a:r>
            <a:rPr lang="el-GR" sz="1200" b="1" baseline="-25000">
              <a:latin typeface="Times New Roman" pitchFamily="18" charset="0"/>
              <a:cs typeface="Times New Roman" pitchFamily="18" charset="0"/>
            </a:rPr>
            <a:t>0</a:t>
          </a:r>
          <a:r>
            <a:rPr lang="en-US" sz="1200" b="1">
              <a:latin typeface="Times New Roman" pitchFamily="18" charset="0"/>
              <a:cs typeface="Times New Roman" pitchFamily="18" charset="0"/>
            </a:rPr>
            <a:t> and </a:t>
          </a:r>
          <a:r>
            <a:rPr lang="el-GR" sz="1200" b="1">
              <a:latin typeface="Times New Roman" pitchFamily="18" charset="0"/>
              <a:cs typeface="Times New Roman" pitchFamily="18" charset="0"/>
            </a:rPr>
            <a:t>β</a:t>
          </a:r>
          <a:r>
            <a:rPr lang="el-GR" sz="1200" b="1" baseline="30000">
              <a:latin typeface="Times New Roman" pitchFamily="18" charset="0"/>
              <a:cs typeface="Times New Roman" pitchFamily="18" charset="0"/>
            </a:rPr>
            <a:t>^</a:t>
          </a:r>
          <a:r>
            <a:rPr lang="el-GR" sz="1200" b="1" baseline="-25000">
              <a:latin typeface="Times New Roman" pitchFamily="18" charset="0"/>
              <a:cs typeface="Times New Roman" pitchFamily="18" charset="0"/>
            </a:rPr>
            <a:t>1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 we get-</a:t>
          </a:r>
        </a:p>
        <a:p>
          <a:pPr algn="l"/>
          <a:r>
            <a:rPr lang="el-GR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0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=[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X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Y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-(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X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)(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X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Y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)]/[n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X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-(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X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)</a:t>
          </a:r>
          <a:r>
            <a:rPr lang="en-US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]=(1020*756-108*6960)/(12*1020-108*108)=19440/576=33.75</a:t>
          </a:r>
        </a:p>
        <a:p>
          <a:pPr algn="l"/>
          <a:r>
            <a:rPr lang="el-GR" sz="1200" b="1" baseline="0">
              <a:latin typeface="Times New Roman" pitchFamily="18" charset="0"/>
              <a:cs typeface="Times New Roman" pitchFamily="18" charset="0"/>
            </a:rPr>
            <a:t>β</a:t>
          </a:r>
          <a:r>
            <a:rPr lang="el-GR" sz="1200" b="1" baseline="30000">
              <a:latin typeface="Times New Roman" pitchFamily="18" charset="0"/>
              <a:cs typeface="Times New Roman" pitchFamily="18" charset="0"/>
            </a:rPr>
            <a:t>^</a:t>
          </a:r>
          <a:r>
            <a:rPr lang="el-GR" sz="1200" b="1" baseline="-25000">
              <a:latin typeface="Times New Roman" pitchFamily="18" charset="0"/>
              <a:cs typeface="Times New Roman" pitchFamily="18" charset="0"/>
            </a:rPr>
            <a:t>1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=[n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X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Y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-(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X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)(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Y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)]/[n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X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-(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X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)</a:t>
          </a:r>
          <a:r>
            <a:rPr lang="en-US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]=(12*6960-108*756)/(12*1020-108*108)=1872/576=3.25</a:t>
          </a:r>
        </a:p>
        <a:p>
          <a:pPr algn="l"/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                             OR</a:t>
          </a:r>
        </a:p>
        <a:p>
          <a:pPr algn="l"/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Using the deviations of the variables from their mean we have</a:t>
          </a:r>
        </a:p>
        <a:p>
          <a:pPr algn="l"/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1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=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x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y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/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x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=156/48=3.25</a:t>
          </a:r>
        </a:p>
        <a:p>
          <a:pPr algn="l"/>
          <a:endParaRPr lang="en-US" sz="1200" b="1" baseline="300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l"/>
          <a:r>
            <a:rPr lang="en-US" sz="1200" b="1" baseline="0">
              <a:latin typeface="Times New Roman" pitchFamily="18" charset="0"/>
              <a:cs typeface="Times New Roman" pitchFamily="18" charset="0"/>
            </a:rPr>
            <a:t>Again as mean of estimated Y=mean of actual Y=</a:t>
          </a:r>
          <a:r>
            <a:rPr lang="el-GR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0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+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1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*mean of X</a:t>
          </a:r>
        </a:p>
        <a:p>
          <a:pPr algn="l"/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=&gt; </a:t>
          </a:r>
          <a:r>
            <a:rPr lang="el-GR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0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=mean of Y-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1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*mean of X=63-3.25*9=33.75</a:t>
          </a:r>
        </a:p>
        <a:p>
          <a:pPr algn="l"/>
          <a:endParaRPr lang="en-US" sz="1200" b="1" baseline="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algn="l"/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Therefore, the estimated supply function function is of the form:</a:t>
          </a:r>
        </a:p>
        <a:p>
          <a:pPr algn="l"/>
          <a:r>
            <a:rPr lang="en-US" sz="1200" b="1" baseline="0">
              <a:latin typeface="Times New Roman" pitchFamily="18" charset="0"/>
              <a:cs typeface="Times New Roman" pitchFamily="18" charset="0"/>
            </a:rPr>
            <a:t>                                                        Ŷi=33.75+3.25Xi</a:t>
          </a:r>
        </a:p>
      </xdr:txBody>
    </xdr:sp>
    <xdr:clientData/>
  </xdr:twoCellAnchor>
  <xdr:twoCellAnchor>
    <xdr:from>
      <xdr:col>1</xdr:col>
      <xdr:colOff>9525</xdr:colOff>
      <xdr:row>31</xdr:row>
      <xdr:rowOff>38100</xdr:rowOff>
    </xdr:from>
    <xdr:to>
      <xdr:col>9</xdr:col>
      <xdr:colOff>0</xdr:colOff>
      <xdr:row>51</xdr:row>
      <xdr:rowOff>171450</xdr:rowOff>
    </xdr:to>
    <xdr:sp macro="" textlink="">
      <xdr:nvSpPr>
        <xdr:cNvPr id="4" name="TextBox 3"/>
        <xdr:cNvSpPr txBox="1"/>
      </xdr:nvSpPr>
      <xdr:spPr>
        <a:xfrm>
          <a:off x="342900" y="5962650"/>
          <a:ext cx="7000875" cy="3943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>
              <a:latin typeface="Times New Roman" pitchFamily="18" charset="0"/>
              <a:cs typeface="Times New Roman" pitchFamily="18" charset="0"/>
            </a:rPr>
            <a:t>Now unbiased estimate of the variance of random term becomes:</a:t>
          </a:r>
        </a:p>
        <a:p>
          <a:r>
            <a:rPr lang="en-US" sz="1200" b="1">
              <a:latin typeface="Times New Roman" pitchFamily="18" charset="0"/>
              <a:cs typeface="Times New Roman" pitchFamily="18" charset="0"/>
            </a:rPr>
            <a:t>σ</a:t>
          </a:r>
          <a:r>
            <a:rPr lang="en-US" sz="1200" b="1" baseline="30000">
              <a:latin typeface="Times New Roman" pitchFamily="18" charset="0"/>
              <a:cs typeface="Times New Roman" pitchFamily="18" charset="0"/>
            </a:rPr>
            <a:t>^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u</a:t>
          </a:r>
          <a:r>
            <a:rPr lang="en-US" sz="1200" b="1" baseline="30000">
              <a:latin typeface="Times New Roman" pitchFamily="18" charset="0"/>
              <a:cs typeface="Times New Roman" pitchFamily="18" charset="0"/>
            </a:rPr>
            <a:t>2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=</a:t>
          </a:r>
          <a:r>
            <a:rPr lang="el-GR" sz="1200" b="1" baseline="0">
              <a:latin typeface="Times New Roman" pitchFamily="18" charset="0"/>
              <a:cs typeface="Times New Roman" pitchFamily="18" charset="0"/>
            </a:rPr>
            <a:t>Σ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e</a:t>
          </a:r>
          <a:r>
            <a:rPr lang="en-US" sz="1200" b="1" baseline="-25000">
              <a:latin typeface="Times New Roman" pitchFamily="18" charset="0"/>
              <a:cs typeface="Times New Roman" pitchFamily="18" charset="0"/>
            </a:rPr>
            <a:t>i</a:t>
          </a:r>
          <a:r>
            <a:rPr lang="en-US" sz="1200" b="1" baseline="30000">
              <a:latin typeface="Times New Roman" pitchFamily="18" charset="0"/>
              <a:cs typeface="Times New Roman" pitchFamily="18" charset="0"/>
            </a:rPr>
            <a:t>2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/n-2=387/10=38.7</a:t>
          </a:r>
        </a:p>
        <a:p>
          <a:r>
            <a:rPr lang="en-US" sz="1200" b="1" baseline="0">
              <a:latin typeface="Times New Roman" pitchFamily="18" charset="0"/>
              <a:cs typeface="Times New Roman" pitchFamily="18" charset="0"/>
            </a:rPr>
            <a:t>Therefore, standard errors of the coefficients of the supply functions estimated as:</a:t>
          </a:r>
        </a:p>
        <a:p>
          <a:r>
            <a:rPr lang="en-US" sz="1200" b="1" baseline="0">
              <a:latin typeface="Times New Roman" pitchFamily="18" charset="0"/>
              <a:cs typeface="Times New Roman" pitchFamily="18" charset="0"/>
            </a:rPr>
            <a:t>s</a:t>
          </a:r>
          <a:r>
            <a:rPr lang="el-GR" sz="1200" b="1" baseline="-25000">
              <a:latin typeface="Times New Roman" pitchFamily="18" charset="0"/>
              <a:cs typeface="Times New Roman" pitchFamily="18" charset="0"/>
            </a:rPr>
            <a:t>β</a:t>
          </a:r>
          <a:r>
            <a:rPr lang="el-GR" sz="1200" b="1" baseline="30000">
              <a:latin typeface="Times New Roman" pitchFamily="18" charset="0"/>
              <a:cs typeface="Times New Roman" pitchFamily="18" charset="0"/>
            </a:rPr>
            <a:t>^</a:t>
          </a:r>
          <a:r>
            <a:rPr lang="el-GR" sz="1200" b="1" baseline="-25000">
              <a:latin typeface="Times New Roman" pitchFamily="18" charset="0"/>
              <a:cs typeface="Times New Roman" pitchFamily="18" charset="0"/>
            </a:rPr>
            <a:t>0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=</a:t>
          </a:r>
          <a:r>
            <a:rPr lang="en-US" sz="1200" b="0" baseline="0">
              <a:latin typeface="Times New Roman" pitchFamily="18" charset="0"/>
              <a:cs typeface="Times New Roman" pitchFamily="18" charset="0"/>
            </a:rPr>
            <a:t>√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(</a:t>
          </a:r>
          <a:r>
            <a:rPr lang="en-U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u</a:t>
          </a:r>
          <a:r>
            <a:rPr lang="en-US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*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X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/n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x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)=√(38.7*1020/12*48)=8.28</a:t>
          </a:r>
        </a:p>
        <a:p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1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=√(</a:t>
          </a:r>
          <a:r>
            <a:rPr lang="en-US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u</a:t>
          </a:r>
          <a:r>
            <a:rPr lang="en-US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*1/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Σ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x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)=√(38.7*1/48)=0.9</a:t>
          </a:r>
        </a:p>
        <a:p>
          <a:endParaRPr lang="en-US" sz="1200" b="1" baseline="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The t values for the two parameter estimates are:</a:t>
          </a:r>
        </a:p>
        <a:p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t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0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=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0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/s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0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=33.75/8.28=4.08</a:t>
          </a:r>
        </a:p>
        <a:p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t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1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=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1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/s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1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=3.25/0.9=3.61</a:t>
          </a:r>
        </a:p>
        <a:p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(Since n&lt;30 we cannot apply 'Z' test. However, given the stochastic assumptions about the values of 'u', the estimates are normally  distributed, and hence we apply the 't' test)</a:t>
          </a:r>
        </a:p>
        <a:p>
          <a:endParaRPr lang="en-US" sz="1200" b="1" baseline="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Now we wish to test the hypothesis:</a:t>
          </a:r>
        </a:p>
        <a:p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H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0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: </a:t>
          </a:r>
          <a:r>
            <a:rPr lang="el-GR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=0 (null hypothesis)</a:t>
          </a:r>
        </a:p>
        <a:p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Against the alternative hypothesis</a:t>
          </a:r>
        </a:p>
        <a:p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H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1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: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</a:t>
          </a:r>
          <a:r>
            <a:rPr lang="en-US" sz="1200" b="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ⱡ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0</a:t>
          </a:r>
        </a:p>
        <a:p>
          <a:endParaRPr lang="en-US" sz="1200" b="1" baseline="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The critical value of 't' for (n-2)=10 degrees of freedom is:</a:t>
          </a:r>
        </a:p>
        <a:p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|t|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0.025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=2.228 (a two tailed test at 5% level of significance)</a:t>
          </a:r>
        </a:p>
        <a:p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Since t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0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&amp; t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l-GR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1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are greater than |t|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0.025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we reject the null hypothesis and conclude that </a:t>
          </a:r>
          <a:r>
            <a:rPr lang="el-GR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0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&amp;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el-GR" sz="12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β</a:t>
          </a:r>
          <a:r>
            <a:rPr lang="el-GR" sz="1200" b="1" baseline="30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^</a:t>
          </a:r>
          <a:r>
            <a:rPr lang="en-US" sz="1200" b="1" baseline="-250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1</a:t>
          </a:r>
          <a:r>
            <a:rPr lang="en-US" sz="12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are significantly different from zero. This means that the estimated parameters of the supply function are statistically significant at 5% probability level.</a:t>
          </a:r>
          <a:endParaRPr lang="en-US" sz="1200" b="1" baseline="-250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1" baseline="-250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19050</xdr:colOff>
      <xdr:row>53</xdr:row>
      <xdr:rowOff>9525</xdr:rowOff>
    </xdr:from>
    <xdr:to>
      <xdr:col>9</xdr:col>
      <xdr:colOff>0</xdr:colOff>
      <xdr:row>64</xdr:row>
      <xdr:rowOff>133350</xdr:rowOff>
    </xdr:to>
    <xdr:sp macro="" textlink="">
      <xdr:nvSpPr>
        <xdr:cNvPr id="5" name="TextBox 4"/>
        <xdr:cNvSpPr txBox="1"/>
      </xdr:nvSpPr>
      <xdr:spPr>
        <a:xfrm>
          <a:off x="352425" y="10125075"/>
          <a:ext cx="6991350" cy="2219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>
              <a:latin typeface="Times New Roman" pitchFamily="18" charset="0"/>
              <a:cs typeface="Times New Roman" pitchFamily="18" charset="0"/>
            </a:rPr>
            <a:t>Now the correlation coefficient for the regression is:</a:t>
          </a:r>
        </a:p>
        <a:p>
          <a:r>
            <a:rPr lang="en-US" sz="1200" b="1">
              <a:latin typeface="Times New Roman" pitchFamily="18" charset="0"/>
              <a:cs typeface="Times New Roman" pitchFamily="18" charset="0"/>
            </a:rPr>
            <a:t>r</a:t>
          </a:r>
          <a:r>
            <a:rPr lang="en-US" sz="1200" b="1" baseline="30000">
              <a:latin typeface="Times New Roman" pitchFamily="18" charset="0"/>
              <a:cs typeface="Times New Roman" pitchFamily="18" charset="0"/>
            </a:rPr>
            <a:t>2</a:t>
          </a:r>
          <a:r>
            <a:rPr lang="en-US" sz="1200" b="1">
              <a:latin typeface="Times New Roman" pitchFamily="18" charset="0"/>
              <a:cs typeface="Times New Roman" pitchFamily="18" charset="0"/>
            </a:rPr>
            <a:t>=1-</a:t>
          </a:r>
          <a:r>
            <a:rPr lang="el-GR" sz="1200" b="1">
              <a:latin typeface="Times New Roman" pitchFamily="18" charset="0"/>
              <a:cs typeface="Times New Roman" pitchFamily="18" charset="0"/>
            </a:rPr>
            <a:t>Σ</a:t>
          </a:r>
          <a:r>
            <a:rPr lang="en-US" sz="1200" b="1">
              <a:latin typeface="Times New Roman" pitchFamily="18" charset="0"/>
              <a:cs typeface="Times New Roman" pitchFamily="18" charset="0"/>
            </a:rPr>
            <a:t>e</a:t>
          </a:r>
          <a:r>
            <a:rPr lang="en-US" sz="1200" b="1" baseline="-25000">
              <a:latin typeface="Times New Roman" pitchFamily="18" charset="0"/>
              <a:cs typeface="Times New Roman" pitchFamily="18" charset="0"/>
            </a:rPr>
            <a:t>i</a:t>
          </a:r>
          <a:r>
            <a:rPr lang="en-US" sz="1200" b="1" baseline="30000">
              <a:latin typeface="Times New Roman" pitchFamily="18" charset="0"/>
              <a:cs typeface="Times New Roman" pitchFamily="18" charset="0"/>
            </a:rPr>
            <a:t>2</a:t>
          </a:r>
          <a:r>
            <a:rPr lang="en-US" sz="1200" b="1">
              <a:latin typeface="Times New Roman" pitchFamily="18" charset="0"/>
              <a:cs typeface="Times New Roman" pitchFamily="18" charset="0"/>
            </a:rPr>
            <a:t>/</a:t>
          </a:r>
          <a:r>
            <a:rPr lang="el-GR" sz="1200" b="1">
              <a:latin typeface="Times New Roman" pitchFamily="18" charset="0"/>
              <a:cs typeface="Times New Roman" pitchFamily="18" charset="0"/>
            </a:rPr>
            <a:t>Σ</a:t>
          </a:r>
          <a:r>
            <a:rPr lang="en-US" sz="1200" b="1">
              <a:latin typeface="Times New Roman" pitchFamily="18" charset="0"/>
              <a:cs typeface="Times New Roman" pitchFamily="18" charset="0"/>
            </a:rPr>
            <a:t>y</a:t>
          </a:r>
          <a:r>
            <a:rPr lang="en-US" sz="1200" b="1" baseline="-25000">
              <a:latin typeface="Times New Roman" pitchFamily="18" charset="0"/>
              <a:cs typeface="Times New Roman" pitchFamily="18" charset="0"/>
            </a:rPr>
            <a:t>i</a:t>
          </a:r>
          <a:r>
            <a:rPr lang="en-US" sz="1200" b="1" baseline="30000">
              <a:latin typeface="Times New Roman" pitchFamily="18" charset="0"/>
              <a:cs typeface="Times New Roman" pitchFamily="18" charset="0"/>
            </a:rPr>
            <a:t>2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=1-387/894=0.57</a:t>
          </a:r>
        </a:p>
        <a:p>
          <a:r>
            <a:rPr lang="en-US" sz="1200" b="1" baseline="0">
              <a:latin typeface="Times New Roman" pitchFamily="18" charset="0"/>
              <a:cs typeface="Times New Roman" pitchFamily="18" charset="0"/>
            </a:rPr>
            <a:t>The overall explanatory power of the regression is measured by r</a:t>
          </a:r>
          <a:r>
            <a:rPr lang="en-US" sz="1200" b="1" baseline="30000">
              <a:latin typeface="Times New Roman" pitchFamily="18" charset="0"/>
              <a:cs typeface="Times New Roman" pitchFamily="18" charset="0"/>
            </a:rPr>
            <a:t>2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 (Here explanatory power of the regression is 57%). The 'F' test is a test of significance of r</a:t>
          </a:r>
          <a:r>
            <a:rPr lang="en-US" sz="1200" b="1" baseline="30000">
              <a:latin typeface="Times New Roman" pitchFamily="18" charset="0"/>
              <a:cs typeface="Times New Roman" pitchFamily="18" charset="0"/>
            </a:rPr>
            <a:t>2 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where 'F' statistic is written as:</a:t>
          </a:r>
        </a:p>
        <a:p>
          <a:r>
            <a:rPr lang="en-US" sz="1200" b="1" baseline="0">
              <a:latin typeface="Times New Roman" pitchFamily="18" charset="0"/>
              <a:cs typeface="Times New Roman" pitchFamily="18" charset="0"/>
            </a:rPr>
            <a:t>F=[{r</a:t>
          </a:r>
          <a:r>
            <a:rPr lang="en-US" sz="1200" b="1" baseline="30000">
              <a:latin typeface="Times New Roman" pitchFamily="18" charset="0"/>
              <a:cs typeface="Times New Roman" pitchFamily="18" charset="0"/>
            </a:rPr>
            <a:t>2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/(K-1)}/{(1-r</a:t>
          </a:r>
          <a:r>
            <a:rPr lang="en-US" sz="1200" b="1" baseline="30000">
              <a:latin typeface="Times New Roman" pitchFamily="18" charset="0"/>
              <a:cs typeface="Times New Roman" pitchFamily="18" charset="0"/>
            </a:rPr>
            <a:t>2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)/(n-K)}] where K is the number of parameters.</a:t>
          </a:r>
        </a:p>
        <a:p>
          <a:r>
            <a:rPr lang="en-US" sz="1200" b="1" baseline="0">
              <a:latin typeface="Times New Roman" pitchFamily="18" charset="0"/>
              <a:cs typeface="Times New Roman" pitchFamily="18" charset="0"/>
            </a:rPr>
            <a:t>=&gt; F=[{0.57/(2-1)}/{(1-0.57)/(12-2)}]=0.57*10/(1-0.57)=13.26 (observed or estimated value of 'F')</a:t>
          </a:r>
        </a:p>
        <a:p>
          <a:r>
            <a:rPr lang="en-US" sz="1200" b="1" baseline="0">
              <a:latin typeface="Times New Roman" pitchFamily="18" charset="0"/>
              <a:cs typeface="Times New Roman" pitchFamily="18" charset="0"/>
            </a:rPr>
            <a:t>The observed (estimated) 'F' ratio is now compared with the theoritical (critical) value of 'F' with n</a:t>
          </a:r>
          <a:r>
            <a:rPr lang="en-US" sz="1200" b="1" baseline="-25000">
              <a:latin typeface="Times New Roman" pitchFamily="18" charset="0"/>
              <a:cs typeface="Times New Roman" pitchFamily="18" charset="0"/>
            </a:rPr>
            <a:t>1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=K-1=2-1=1(in the numerator) and n</a:t>
          </a:r>
          <a:r>
            <a:rPr lang="en-US" sz="1200" b="1" baseline="-25000">
              <a:latin typeface="Times New Roman" pitchFamily="18" charset="0"/>
              <a:cs typeface="Times New Roman" pitchFamily="18" charset="0"/>
            </a:rPr>
            <a:t>2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=n-K=12-2=10 (in the denominator) degrees of freedom (at 5% level of significance). From 'F'-Table we find F</a:t>
          </a:r>
          <a:r>
            <a:rPr lang="en-US" sz="1200" b="1" baseline="-25000">
              <a:latin typeface="Times New Roman" pitchFamily="18" charset="0"/>
              <a:cs typeface="Times New Roman" pitchFamily="18" charset="0"/>
            </a:rPr>
            <a:t>0.05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=4.96.</a:t>
          </a:r>
        </a:p>
        <a:p>
          <a:r>
            <a:rPr lang="en-US" sz="1200" b="1" baseline="0">
              <a:latin typeface="Times New Roman" pitchFamily="18" charset="0"/>
              <a:cs typeface="Times New Roman" pitchFamily="18" charset="0"/>
            </a:rPr>
            <a:t>Given that observed (estimated) 'F'&gt;F</a:t>
          </a:r>
          <a:r>
            <a:rPr lang="en-US" sz="1200" b="1" baseline="-25000">
              <a:latin typeface="Times New Roman" pitchFamily="18" charset="0"/>
              <a:cs typeface="Times New Roman" pitchFamily="18" charset="0"/>
            </a:rPr>
            <a:t>0.05 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(theoritical or critical F), we reject the null hypothesis and we accept that the estimated supply function is statistically significant, that is X (price) is a significant explanatory factor of the variation in Y(quantity supply).</a:t>
          </a:r>
          <a:endParaRPr lang="en-US" sz="1200" b="1" baseline="-25000">
            <a:latin typeface="Times New Roman" pitchFamily="18" charset="0"/>
            <a:cs typeface="Times New Roman" pitchFamily="18" charset="0"/>
          </a:endParaRPr>
        </a:p>
        <a:p>
          <a:endParaRPr lang="en-US" sz="1200" b="1" baseline="0">
            <a:latin typeface="Times New Roman" pitchFamily="18" charset="0"/>
            <a:cs typeface="Times New Roman" pitchFamily="18" charset="0"/>
          </a:endParaRPr>
        </a:p>
        <a:p>
          <a:endParaRPr lang="en-US" sz="1200" b="1" baseline="300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28576</xdr:colOff>
      <xdr:row>65</xdr:row>
      <xdr:rowOff>171450</xdr:rowOff>
    </xdr:from>
    <xdr:to>
      <xdr:col>8</xdr:col>
      <xdr:colOff>942976</xdr:colOff>
      <xdr:row>73</xdr:row>
      <xdr:rowOff>28575</xdr:rowOff>
    </xdr:to>
    <xdr:sp macro="" textlink="">
      <xdr:nvSpPr>
        <xdr:cNvPr id="6" name="TextBox 5"/>
        <xdr:cNvSpPr txBox="1"/>
      </xdr:nvSpPr>
      <xdr:spPr>
        <a:xfrm>
          <a:off x="361951" y="12573000"/>
          <a:ext cx="6972300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400" b="1">
              <a:latin typeface="Times New Roman" pitchFamily="18" charset="0"/>
              <a:cs typeface="Times New Roman" pitchFamily="18" charset="0"/>
            </a:rPr>
            <a:t>Finally we have:</a:t>
          </a:r>
        </a:p>
        <a:p>
          <a:r>
            <a:rPr lang="en-US" sz="14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The estimated supply function function is of the form:</a:t>
          </a:r>
          <a:endParaRPr lang="en-US" sz="1400">
            <a:latin typeface="Times New Roman" pitchFamily="18" charset="0"/>
            <a:cs typeface="Times New Roman" pitchFamily="18" charset="0"/>
          </a:endParaRPr>
        </a:p>
        <a:p>
          <a:r>
            <a:rPr lang="en-US" sz="1400" b="1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Ŷi=33.75+3.25Xi</a:t>
          </a:r>
          <a:endParaRPr lang="en-US" sz="1400">
            <a:latin typeface="Times New Roman" pitchFamily="18" charset="0"/>
            <a:cs typeface="Times New Roman" pitchFamily="18" charset="0"/>
          </a:endParaRPr>
        </a:p>
        <a:p>
          <a:r>
            <a:rPr lang="en-US" sz="1400" b="1">
              <a:latin typeface="Times New Roman" pitchFamily="18" charset="0"/>
              <a:cs typeface="Times New Roman" pitchFamily="18" charset="0"/>
            </a:rPr>
            <a:t>                             SE=8.28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     0.9 (statistically significant)</a:t>
          </a:r>
        </a:p>
        <a:p>
          <a:r>
            <a:rPr lang="en-US" sz="1400" b="1" baseline="0">
              <a:latin typeface="Times New Roman" pitchFamily="18" charset="0"/>
              <a:cs typeface="Times New Roman" pitchFamily="18" charset="0"/>
            </a:rPr>
            <a:t>                                 t=4.08    3.61</a:t>
          </a:r>
        </a:p>
        <a:p>
          <a:r>
            <a:rPr lang="en-US" sz="1400" b="1" baseline="0">
              <a:latin typeface="Times New Roman" pitchFamily="18" charset="0"/>
              <a:cs typeface="Times New Roman" pitchFamily="18" charset="0"/>
            </a:rPr>
            <a:t>                                r</a:t>
          </a:r>
          <a:r>
            <a:rPr lang="en-US" sz="1400" b="1" baseline="30000">
              <a:latin typeface="Times New Roman" pitchFamily="18" charset="0"/>
              <a:cs typeface="Times New Roman" pitchFamily="18" charset="0"/>
            </a:rPr>
            <a:t>2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=0.57   F=13.26 (statistically significant)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</xdr:col>
      <xdr:colOff>9525</xdr:colOff>
      <xdr:row>74</xdr:row>
      <xdr:rowOff>161925</xdr:rowOff>
    </xdr:from>
    <xdr:to>
      <xdr:col>5</xdr:col>
      <xdr:colOff>819150</xdr:colOff>
      <xdr:row>75</xdr:row>
      <xdr:rowOff>171450</xdr:rowOff>
    </xdr:to>
    <xdr:sp macro="" textlink="">
      <xdr:nvSpPr>
        <xdr:cNvPr id="7" name="TextBox 6"/>
        <xdr:cNvSpPr txBox="1"/>
      </xdr:nvSpPr>
      <xdr:spPr>
        <a:xfrm>
          <a:off x="342900" y="14277975"/>
          <a:ext cx="459105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="1"/>
            <a:t>SUMMARY RESULTS OBTAINED FROM DATA ANALYSIS IN MSEXCEL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92"/>
  <sheetViews>
    <sheetView tabSelected="1" workbookViewId="0">
      <selection activeCell="N62" sqref="N62"/>
    </sheetView>
  </sheetViews>
  <sheetFormatPr defaultRowHeight="15"/>
  <cols>
    <col min="1" max="1" width="5" bestFit="1" customWidth="1"/>
    <col min="2" max="2" width="18" customWidth="1"/>
    <col min="3" max="3" width="18.42578125" customWidth="1"/>
    <col min="4" max="4" width="9.7109375" bestFit="1" customWidth="1"/>
    <col min="5" max="5" width="10.5703125" bestFit="1" customWidth="1"/>
    <col min="6" max="6" width="12.42578125" bestFit="1" customWidth="1"/>
    <col min="7" max="7" width="12.85546875" customWidth="1"/>
    <col min="8" max="8" width="8.85546875" bestFit="1" customWidth="1"/>
    <col min="9" max="9" width="14.28515625" bestFit="1" customWidth="1"/>
    <col min="10" max="10" width="14" bestFit="1" customWidth="1"/>
    <col min="11" max="11" width="11.140625" bestFit="1" customWidth="1"/>
    <col min="12" max="12" width="8.140625" bestFit="1" customWidth="1"/>
    <col min="13" max="13" width="7.85546875" bestFit="1" customWidth="1"/>
    <col min="16" max="16" width="19.42578125" bestFit="1" customWidth="1"/>
    <col min="17" max="17" width="12" bestFit="1" customWidth="1"/>
    <col min="18" max="18" width="14.5703125" bestFit="1" customWidth="1"/>
    <col min="19" max="19" width="12" bestFit="1" customWidth="1"/>
    <col min="20" max="20" width="13.42578125" bestFit="1" customWidth="1"/>
  </cols>
  <sheetData>
    <row r="3" spans="1:13" s="1" customFormat="1" ht="15.75">
      <c r="A3" s="3" t="s">
        <v>0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</row>
    <row r="4" spans="1:13">
      <c r="A4" s="4">
        <v>1</v>
      </c>
      <c r="B4" s="4">
        <v>69</v>
      </c>
      <c r="C4" s="4">
        <v>9</v>
      </c>
      <c r="D4" s="4">
        <f>C4*C4</f>
        <v>81</v>
      </c>
      <c r="E4" s="4">
        <f>C4*B4</f>
        <v>621</v>
      </c>
      <c r="F4" s="4">
        <f>(B4-63)</f>
        <v>6</v>
      </c>
      <c r="G4" s="4">
        <f>(C4-9)</f>
        <v>0</v>
      </c>
      <c r="H4" s="4">
        <f>G4*F4</f>
        <v>0</v>
      </c>
      <c r="I4" s="4">
        <f>G4*G4</f>
        <v>0</v>
      </c>
      <c r="J4" s="5">
        <f>F4*F4</f>
        <v>36</v>
      </c>
      <c r="K4" s="4">
        <f t="shared" ref="K4:K15" si="0">33.75+3.25*C4</f>
        <v>63</v>
      </c>
      <c r="L4" s="4">
        <f t="shared" ref="L4:L15" si="1">B4-K4</f>
        <v>6</v>
      </c>
      <c r="M4" s="4">
        <f>L4*L4</f>
        <v>36</v>
      </c>
    </row>
    <row r="5" spans="1:13">
      <c r="A5" s="4">
        <v>2</v>
      </c>
      <c r="B5" s="4">
        <v>76</v>
      </c>
      <c r="C5" s="4">
        <v>12</v>
      </c>
      <c r="D5" s="4">
        <f t="shared" ref="D5:D15" si="2">C5*C5</f>
        <v>144</v>
      </c>
      <c r="E5" s="4">
        <f t="shared" ref="E5:E15" si="3">C5*B5</f>
        <v>912</v>
      </c>
      <c r="F5" s="4">
        <f t="shared" ref="F5:F15" si="4">(B5-63)</f>
        <v>13</v>
      </c>
      <c r="G5" s="4">
        <f t="shared" ref="G5:G15" si="5">(C5-9)</f>
        <v>3</v>
      </c>
      <c r="H5" s="4">
        <f t="shared" ref="H5:H15" si="6">G5*F5</f>
        <v>39</v>
      </c>
      <c r="I5" s="4">
        <f t="shared" ref="I5:I15" si="7">G5*G5</f>
        <v>9</v>
      </c>
      <c r="J5" s="5">
        <f t="shared" ref="J5:J15" si="8">F5*F5</f>
        <v>169</v>
      </c>
      <c r="K5" s="4">
        <f t="shared" si="0"/>
        <v>72.75</v>
      </c>
      <c r="L5" s="4">
        <f t="shared" si="1"/>
        <v>3.25</v>
      </c>
      <c r="M5" s="4">
        <f t="shared" ref="M5:M15" si="9">L5*L5</f>
        <v>10.5625</v>
      </c>
    </row>
    <row r="6" spans="1:13">
      <c r="A6" s="4">
        <v>3</v>
      </c>
      <c r="B6" s="4">
        <v>52</v>
      </c>
      <c r="C6" s="4">
        <v>6</v>
      </c>
      <c r="D6" s="4">
        <f t="shared" si="2"/>
        <v>36</v>
      </c>
      <c r="E6" s="4">
        <f t="shared" si="3"/>
        <v>312</v>
      </c>
      <c r="F6" s="4">
        <f t="shared" si="4"/>
        <v>-11</v>
      </c>
      <c r="G6" s="4">
        <f t="shared" si="5"/>
        <v>-3</v>
      </c>
      <c r="H6" s="4">
        <f t="shared" si="6"/>
        <v>33</v>
      </c>
      <c r="I6" s="4">
        <f t="shared" si="7"/>
        <v>9</v>
      </c>
      <c r="J6" s="5">
        <f t="shared" si="8"/>
        <v>121</v>
      </c>
      <c r="K6" s="4">
        <f t="shared" si="0"/>
        <v>53.25</v>
      </c>
      <c r="L6" s="4">
        <f t="shared" si="1"/>
        <v>-1.25</v>
      </c>
      <c r="M6" s="4">
        <f t="shared" si="9"/>
        <v>1.5625</v>
      </c>
    </row>
    <row r="7" spans="1:13">
      <c r="A7" s="4">
        <v>4</v>
      </c>
      <c r="B7" s="4">
        <v>56</v>
      </c>
      <c r="C7" s="4">
        <v>10</v>
      </c>
      <c r="D7" s="4">
        <f t="shared" si="2"/>
        <v>100</v>
      </c>
      <c r="E7" s="4">
        <f t="shared" si="3"/>
        <v>560</v>
      </c>
      <c r="F7" s="4">
        <f t="shared" si="4"/>
        <v>-7</v>
      </c>
      <c r="G7" s="4">
        <f t="shared" si="5"/>
        <v>1</v>
      </c>
      <c r="H7" s="4">
        <f t="shared" si="6"/>
        <v>-7</v>
      </c>
      <c r="I7" s="4">
        <f t="shared" si="7"/>
        <v>1</v>
      </c>
      <c r="J7" s="5">
        <f t="shared" si="8"/>
        <v>49</v>
      </c>
      <c r="K7" s="4">
        <f t="shared" si="0"/>
        <v>66.25</v>
      </c>
      <c r="L7" s="4">
        <f t="shared" si="1"/>
        <v>-10.25</v>
      </c>
      <c r="M7" s="4">
        <f t="shared" si="9"/>
        <v>105.0625</v>
      </c>
    </row>
    <row r="8" spans="1:13">
      <c r="A8" s="4">
        <v>5</v>
      </c>
      <c r="B8" s="4">
        <v>57</v>
      </c>
      <c r="C8" s="4">
        <v>9</v>
      </c>
      <c r="D8" s="4">
        <f t="shared" si="2"/>
        <v>81</v>
      </c>
      <c r="E8" s="4">
        <f t="shared" si="3"/>
        <v>513</v>
      </c>
      <c r="F8" s="4">
        <f t="shared" si="4"/>
        <v>-6</v>
      </c>
      <c r="G8" s="4">
        <f t="shared" si="5"/>
        <v>0</v>
      </c>
      <c r="H8" s="4">
        <f t="shared" si="6"/>
        <v>0</v>
      </c>
      <c r="I8" s="4">
        <f t="shared" si="7"/>
        <v>0</v>
      </c>
      <c r="J8" s="5">
        <f t="shared" si="8"/>
        <v>36</v>
      </c>
      <c r="K8" s="4">
        <f t="shared" si="0"/>
        <v>63</v>
      </c>
      <c r="L8" s="4">
        <f t="shared" si="1"/>
        <v>-6</v>
      </c>
      <c r="M8" s="4">
        <f t="shared" si="9"/>
        <v>36</v>
      </c>
    </row>
    <row r="9" spans="1:13">
      <c r="A9" s="4">
        <v>6</v>
      </c>
      <c r="B9" s="4">
        <v>77</v>
      </c>
      <c r="C9" s="4">
        <v>10</v>
      </c>
      <c r="D9" s="4">
        <f t="shared" si="2"/>
        <v>100</v>
      </c>
      <c r="E9" s="4">
        <f t="shared" si="3"/>
        <v>770</v>
      </c>
      <c r="F9" s="4">
        <f t="shared" si="4"/>
        <v>14</v>
      </c>
      <c r="G9" s="4">
        <f t="shared" si="5"/>
        <v>1</v>
      </c>
      <c r="H9" s="4">
        <f t="shared" si="6"/>
        <v>14</v>
      </c>
      <c r="I9" s="4">
        <f t="shared" si="7"/>
        <v>1</v>
      </c>
      <c r="J9" s="5">
        <f t="shared" si="8"/>
        <v>196</v>
      </c>
      <c r="K9" s="4">
        <f t="shared" si="0"/>
        <v>66.25</v>
      </c>
      <c r="L9" s="4">
        <f t="shared" si="1"/>
        <v>10.75</v>
      </c>
      <c r="M9" s="4">
        <f t="shared" si="9"/>
        <v>115.5625</v>
      </c>
    </row>
    <row r="10" spans="1:13">
      <c r="A10" s="4">
        <v>7</v>
      </c>
      <c r="B10" s="4">
        <v>58</v>
      </c>
      <c r="C10" s="4">
        <v>7</v>
      </c>
      <c r="D10" s="4">
        <f t="shared" si="2"/>
        <v>49</v>
      </c>
      <c r="E10" s="4">
        <f t="shared" si="3"/>
        <v>406</v>
      </c>
      <c r="F10" s="4">
        <f t="shared" si="4"/>
        <v>-5</v>
      </c>
      <c r="G10" s="4">
        <f t="shared" si="5"/>
        <v>-2</v>
      </c>
      <c r="H10" s="4">
        <f t="shared" si="6"/>
        <v>10</v>
      </c>
      <c r="I10" s="4">
        <f t="shared" si="7"/>
        <v>4</v>
      </c>
      <c r="J10" s="5">
        <f t="shared" si="8"/>
        <v>25</v>
      </c>
      <c r="K10" s="4">
        <f t="shared" si="0"/>
        <v>56.5</v>
      </c>
      <c r="L10" s="4">
        <f t="shared" si="1"/>
        <v>1.5</v>
      </c>
      <c r="M10" s="4">
        <f t="shared" si="9"/>
        <v>2.25</v>
      </c>
    </row>
    <row r="11" spans="1:13">
      <c r="A11" s="4">
        <v>8</v>
      </c>
      <c r="B11" s="4">
        <v>55</v>
      </c>
      <c r="C11" s="4">
        <v>8</v>
      </c>
      <c r="D11" s="4">
        <f t="shared" si="2"/>
        <v>64</v>
      </c>
      <c r="E11" s="4">
        <f t="shared" si="3"/>
        <v>440</v>
      </c>
      <c r="F11" s="4">
        <f t="shared" si="4"/>
        <v>-8</v>
      </c>
      <c r="G11" s="4">
        <f t="shared" si="5"/>
        <v>-1</v>
      </c>
      <c r="H11" s="4">
        <f t="shared" si="6"/>
        <v>8</v>
      </c>
      <c r="I11" s="4">
        <f t="shared" si="7"/>
        <v>1</v>
      </c>
      <c r="J11" s="5">
        <f t="shared" si="8"/>
        <v>64</v>
      </c>
      <c r="K11" s="4">
        <f t="shared" si="0"/>
        <v>59.75</v>
      </c>
      <c r="L11" s="4">
        <f t="shared" si="1"/>
        <v>-4.75</v>
      </c>
      <c r="M11" s="4">
        <f t="shared" si="9"/>
        <v>22.5625</v>
      </c>
    </row>
    <row r="12" spans="1:13">
      <c r="A12" s="4">
        <v>9</v>
      </c>
      <c r="B12" s="4">
        <v>67</v>
      </c>
      <c r="C12" s="4">
        <v>12</v>
      </c>
      <c r="D12" s="4">
        <f t="shared" si="2"/>
        <v>144</v>
      </c>
      <c r="E12" s="4">
        <f t="shared" si="3"/>
        <v>804</v>
      </c>
      <c r="F12" s="4">
        <f t="shared" si="4"/>
        <v>4</v>
      </c>
      <c r="G12" s="4">
        <f t="shared" si="5"/>
        <v>3</v>
      </c>
      <c r="H12" s="4">
        <f t="shared" si="6"/>
        <v>12</v>
      </c>
      <c r="I12" s="4">
        <f t="shared" si="7"/>
        <v>9</v>
      </c>
      <c r="J12" s="5">
        <f t="shared" si="8"/>
        <v>16</v>
      </c>
      <c r="K12" s="4">
        <f t="shared" si="0"/>
        <v>72.75</v>
      </c>
      <c r="L12" s="4">
        <f t="shared" si="1"/>
        <v>-5.75</v>
      </c>
      <c r="M12" s="4">
        <f t="shared" si="9"/>
        <v>33.0625</v>
      </c>
    </row>
    <row r="13" spans="1:13">
      <c r="A13" s="4">
        <v>10</v>
      </c>
      <c r="B13" s="4">
        <v>53</v>
      </c>
      <c r="C13" s="4">
        <v>6</v>
      </c>
      <c r="D13" s="4">
        <f t="shared" si="2"/>
        <v>36</v>
      </c>
      <c r="E13" s="4">
        <f t="shared" si="3"/>
        <v>318</v>
      </c>
      <c r="F13" s="4">
        <f t="shared" si="4"/>
        <v>-10</v>
      </c>
      <c r="G13" s="4">
        <f t="shared" si="5"/>
        <v>-3</v>
      </c>
      <c r="H13" s="4">
        <f t="shared" si="6"/>
        <v>30</v>
      </c>
      <c r="I13" s="4">
        <f t="shared" si="7"/>
        <v>9</v>
      </c>
      <c r="J13" s="5">
        <f t="shared" si="8"/>
        <v>100</v>
      </c>
      <c r="K13" s="4">
        <f t="shared" si="0"/>
        <v>53.25</v>
      </c>
      <c r="L13" s="4">
        <f t="shared" si="1"/>
        <v>-0.25</v>
      </c>
      <c r="M13" s="4">
        <f t="shared" si="9"/>
        <v>6.25E-2</v>
      </c>
    </row>
    <row r="14" spans="1:13">
      <c r="A14" s="4">
        <v>11</v>
      </c>
      <c r="B14" s="4">
        <v>72</v>
      </c>
      <c r="C14" s="4">
        <v>11</v>
      </c>
      <c r="D14" s="4">
        <f t="shared" si="2"/>
        <v>121</v>
      </c>
      <c r="E14" s="4">
        <f t="shared" si="3"/>
        <v>792</v>
      </c>
      <c r="F14" s="4">
        <f t="shared" si="4"/>
        <v>9</v>
      </c>
      <c r="G14" s="4">
        <f t="shared" si="5"/>
        <v>2</v>
      </c>
      <c r="H14" s="4">
        <f t="shared" si="6"/>
        <v>18</v>
      </c>
      <c r="I14" s="4">
        <f t="shared" si="7"/>
        <v>4</v>
      </c>
      <c r="J14" s="5">
        <f t="shared" si="8"/>
        <v>81</v>
      </c>
      <c r="K14" s="4">
        <f t="shared" si="0"/>
        <v>69.5</v>
      </c>
      <c r="L14" s="4">
        <f t="shared" si="1"/>
        <v>2.5</v>
      </c>
      <c r="M14" s="4">
        <f t="shared" si="9"/>
        <v>6.25</v>
      </c>
    </row>
    <row r="15" spans="1:13">
      <c r="A15" s="4">
        <v>12</v>
      </c>
      <c r="B15" s="4">
        <v>64</v>
      </c>
      <c r="C15" s="4">
        <v>8</v>
      </c>
      <c r="D15" s="4">
        <f t="shared" si="2"/>
        <v>64</v>
      </c>
      <c r="E15" s="4">
        <f t="shared" si="3"/>
        <v>512</v>
      </c>
      <c r="F15" s="4">
        <f t="shared" si="4"/>
        <v>1</v>
      </c>
      <c r="G15" s="4">
        <f t="shared" si="5"/>
        <v>-1</v>
      </c>
      <c r="H15" s="4">
        <f t="shared" si="6"/>
        <v>-1</v>
      </c>
      <c r="I15" s="4">
        <f t="shared" si="7"/>
        <v>1</v>
      </c>
      <c r="J15" s="5">
        <f t="shared" si="8"/>
        <v>1</v>
      </c>
      <c r="K15" s="4">
        <f t="shared" si="0"/>
        <v>59.75</v>
      </c>
      <c r="L15" s="4">
        <f t="shared" si="1"/>
        <v>4.25</v>
      </c>
      <c r="M15" s="4">
        <f t="shared" si="9"/>
        <v>18.0625</v>
      </c>
    </row>
    <row r="16" spans="1:13" s="1" customFormat="1" ht="15.75">
      <c r="A16" s="3" t="s">
        <v>1</v>
      </c>
      <c r="B16" s="3" t="s">
        <v>16</v>
      </c>
      <c r="C16" s="3" t="s">
        <v>17</v>
      </c>
      <c r="D16" s="3" t="s">
        <v>18</v>
      </c>
      <c r="E16" s="3" t="s">
        <v>19</v>
      </c>
      <c r="F16" s="3" t="s">
        <v>20</v>
      </c>
      <c r="G16" s="3" t="s">
        <v>21</v>
      </c>
      <c r="H16" s="3" t="s">
        <v>22</v>
      </c>
      <c r="I16" s="3" t="s">
        <v>23</v>
      </c>
      <c r="J16" s="3" t="s">
        <v>24</v>
      </c>
      <c r="K16" s="3" t="s">
        <v>25</v>
      </c>
      <c r="L16" s="3" t="s">
        <v>26</v>
      </c>
      <c r="M16" s="3" t="s">
        <v>27</v>
      </c>
    </row>
    <row r="17" spans="1:15">
      <c r="A17" s="3"/>
      <c r="B17" s="3" t="s">
        <v>2</v>
      </c>
      <c r="C17" s="3" t="s">
        <v>3</v>
      </c>
      <c r="D17" s="3"/>
      <c r="E17" s="3"/>
      <c r="F17" s="3"/>
      <c r="G17" s="3"/>
      <c r="H17" s="3"/>
      <c r="I17" s="3"/>
      <c r="J17" s="6"/>
      <c r="K17" s="3"/>
      <c r="L17" s="3"/>
      <c r="M17" s="3"/>
    </row>
    <row r="20" spans="1:15">
      <c r="J20" s="2">
        <f>1020*756-108*6960</f>
        <v>19440</v>
      </c>
      <c r="K20" s="2">
        <f>12*1020-108*108</f>
        <v>576</v>
      </c>
      <c r="L20" s="2">
        <f>J20/K20</f>
        <v>33.75</v>
      </c>
    </row>
    <row r="21" spans="1:15">
      <c r="J21" s="2">
        <f>12*6960-108*756</f>
        <v>1872</v>
      </c>
      <c r="K21" s="2">
        <f>12*1020-108*108</f>
        <v>576</v>
      </c>
      <c r="L21" s="2">
        <f>J21/K21</f>
        <v>3.25</v>
      </c>
    </row>
    <row r="22" spans="1:15">
      <c r="J22" s="2">
        <f>156/48</f>
        <v>3.25</v>
      </c>
      <c r="K22" s="2"/>
      <c r="L22" s="2"/>
    </row>
    <row r="23" spans="1:15">
      <c r="J23" s="2">
        <f>63-3.25*9</f>
        <v>33.75</v>
      </c>
      <c r="K23" s="2"/>
      <c r="L23" s="2"/>
    </row>
    <row r="24" spans="1:15">
      <c r="J24" s="2"/>
      <c r="K24" s="2"/>
      <c r="L24" s="2"/>
      <c r="M24" s="2"/>
      <c r="N24" s="2"/>
      <c r="O24" s="2"/>
    </row>
    <row r="25" spans="1:15">
      <c r="M25" s="2"/>
      <c r="N25" s="2"/>
      <c r="O25" s="2"/>
    </row>
    <row r="26" spans="1:15">
      <c r="M26" s="2"/>
      <c r="N26" s="2"/>
      <c r="O26" s="2"/>
    </row>
    <row r="27" spans="1:15">
      <c r="M27" s="2"/>
      <c r="N27" s="2"/>
      <c r="O27" s="2"/>
    </row>
    <row r="28" spans="1:15">
      <c r="M28" s="2"/>
      <c r="N28" s="2"/>
      <c r="O28" s="2"/>
    </row>
    <row r="29" spans="1:15">
      <c r="M29" s="2"/>
      <c r="N29" s="2"/>
      <c r="O29" s="2"/>
    </row>
    <row r="30" spans="1:15">
      <c r="M30" s="2"/>
      <c r="N30" s="2"/>
      <c r="O30" s="2"/>
    </row>
    <row r="31" spans="1:15">
      <c r="M31" s="2"/>
      <c r="N31" s="2"/>
      <c r="O31" s="2"/>
    </row>
    <row r="32" spans="1:15">
      <c r="M32" s="2"/>
      <c r="N32" s="2"/>
      <c r="O32" s="2"/>
    </row>
    <row r="33" spans="10:15">
      <c r="J33" s="2">
        <f>SQRT((38.7*1020)/(12*48))</f>
        <v>8.2783603448992249</v>
      </c>
      <c r="M33" s="2"/>
      <c r="N33" s="2"/>
      <c r="O33" s="2"/>
    </row>
    <row r="34" spans="10:15">
      <c r="J34" s="2">
        <f>SQRT(38.7*1/48)</f>
        <v>0.89791424980339851</v>
      </c>
    </row>
    <row r="35" spans="10:15">
      <c r="J35" s="2">
        <f>33.75/8.28</f>
        <v>4.0760869565217392</v>
      </c>
    </row>
    <row r="36" spans="10:15">
      <c r="J36" s="2">
        <f>3.25/0.9</f>
        <v>3.6111111111111112</v>
      </c>
    </row>
    <row r="55" spans="10:10">
      <c r="J55">
        <f>1-387/894</f>
        <v>0.56711409395973156</v>
      </c>
    </row>
    <row r="59" spans="10:10">
      <c r="J59">
        <f>0.57*10/(1-0.57)</f>
        <v>13.255813953488369</v>
      </c>
    </row>
    <row r="77" spans="2:6">
      <c r="B77" s="11" t="s">
        <v>28</v>
      </c>
      <c r="C77" s="8"/>
      <c r="D77" s="7"/>
      <c r="E77" s="7"/>
      <c r="F77" s="7"/>
    </row>
    <row r="78" spans="2:6">
      <c r="B78" s="9" t="s">
        <v>29</v>
      </c>
      <c r="C78" s="9">
        <v>0.7530697802725399</v>
      </c>
      <c r="D78" s="7"/>
      <c r="E78" s="7"/>
      <c r="F78" s="7"/>
    </row>
    <row r="79" spans="2:6">
      <c r="B79" s="10" t="s">
        <v>30</v>
      </c>
      <c r="C79" s="10">
        <v>0.56711409395973156</v>
      </c>
      <c r="D79" s="7"/>
      <c r="E79" s="7"/>
      <c r="F79" s="7"/>
    </row>
    <row r="80" spans="2:6">
      <c r="B80" s="9" t="s">
        <v>31</v>
      </c>
      <c r="C80" s="9">
        <v>0.52382550335570466</v>
      </c>
      <c r="D80" s="7"/>
      <c r="E80" s="7"/>
      <c r="F80" s="7"/>
    </row>
    <row r="81" spans="2:6">
      <c r="B81" s="9" t="s">
        <v>32</v>
      </c>
      <c r="C81" s="9">
        <v>6.2209324059983162</v>
      </c>
      <c r="D81" s="7"/>
      <c r="E81" s="7"/>
      <c r="F81" s="7"/>
    </row>
    <row r="82" spans="2:6">
      <c r="B82" s="9" t="s">
        <v>33</v>
      </c>
      <c r="C82" s="9">
        <v>12</v>
      </c>
      <c r="D82" s="7"/>
      <c r="E82" s="7"/>
      <c r="F82" s="7"/>
    </row>
    <row r="83" spans="2:6">
      <c r="B83" s="7"/>
      <c r="C83" s="7"/>
      <c r="D83" s="7"/>
      <c r="E83" s="7"/>
      <c r="F83" s="7"/>
    </row>
    <row r="84" spans="2:6">
      <c r="B84" s="7" t="s">
        <v>34</v>
      </c>
      <c r="C84" s="7"/>
      <c r="D84" s="7"/>
      <c r="E84" s="7"/>
      <c r="F84" s="7"/>
    </row>
    <row r="85" spans="2:6">
      <c r="B85" s="8"/>
      <c r="C85" s="8" t="s">
        <v>39</v>
      </c>
      <c r="D85" s="8" t="s">
        <v>40</v>
      </c>
      <c r="E85" s="8" t="s">
        <v>41</v>
      </c>
      <c r="F85" s="11" t="s">
        <v>42</v>
      </c>
    </row>
    <row r="86" spans="2:6">
      <c r="B86" s="9" t="s">
        <v>35</v>
      </c>
      <c r="C86" s="9">
        <v>1</v>
      </c>
      <c r="D86" s="9">
        <v>507.00000000000006</v>
      </c>
      <c r="E86" s="9">
        <v>507.00000000000006</v>
      </c>
      <c r="F86" s="10">
        <v>13.100775193798453</v>
      </c>
    </row>
    <row r="87" spans="2:6">
      <c r="B87" s="9" t="s">
        <v>36</v>
      </c>
      <c r="C87" s="9">
        <v>10</v>
      </c>
      <c r="D87" s="9">
        <v>386.99999999999994</v>
      </c>
      <c r="E87" s="9">
        <v>38.699999999999996</v>
      </c>
      <c r="F87" s="11" t="s">
        <v>43</v>
      </c>
    </row>
    <row r="88" spans="2:6">
      <c r="B88" s="9" t="s">
        <v>37</v>
      </c>
      <c r="C88" s="9">
        <v>11</v>
      </c>
      <c r="D88" s="9">
        <v>894</v>
      </c>
      <c r="E88" s="9"/>
      <c r="F88" s="10">
        <v>4.6935623409095689E-3</v>
      </c>
    </row>
    <row r="89" spans="2:6">
      <c r="B89" s="7"/>
      <c r="C89" s="7"/>
      <c r="D89" s="7"/>
      <c r="E89" s="7"/>
      <c r="F89" s="7"/>
    </row>
    <row r="90" spans="2:6">
      <c r="B90" s="8"/>
      <c r="C90" s="8" t="s">
        <v>44</v>
      </c>
      <c r="D90" s="8" t="s">
        <v>32</v>
      </c>
      <c r="E90" s="8" t="s">
        <v>45</v>
      </c>
      <c r="F90" s="8" t="s">
        <v>46</v>
      </c>
    </row>
    <row r="91" spans="2:6">
      <c r="B91" s="10" t="s">
        <v>38</v>
      </c>
      <c r="C91" s="10">
        <v>33.75</v>
      </c>
      <c r="D91" s="10">
        <v>8.2783603448992249</v>
      </c>
      <c r="E91" s="10">
        <v>4.0768942875016698</v>
      </c>
      <c r="F91" s="10">
        <v>2.2254244428220331E-3</v>
      </c>
    </row>
    <row r="92" spans="2:6">
      <c r="B92" s="10" t="s">
        <v>47</v>
      </c>
      <c r="C92" s="10">
        <v>3.25</v>
      </c>
      <c r="D92" s="10">
        <v>0.89791424980339862</v>
      </c>
      <c r="E92" s="10">
        <v>3.6194993015330792</v>
      </c>
      <c r="F92" s="10">
        <v>4.6935623409095802E-3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2020-04-06T13:27:51Z</dcterms:created>
  <dcterms:modified xsi:type="dcterms:W3CDTF">2020-04-08T14:33:33Z</dcterms:modified>
</cp:coreProperties>
</file>